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840" windowWidth="7170" windowHeight="3780" activeTab="0"/>
  </bookViews>
  <sheets>
    <sheet name="Sheet1" sheetId="1" r:id="rId1"/>
  </sheets>
  <definedNames>
    <definedName name="_xlnm.Print_Area" localSheetId="0">'Sheet1'!$I$6:$N$12</definedName>
  </definedNames>
  <calcPr fullCalcOnLoad="1"/>
</workbook>
</file>

<file path=xl/sharedStrings.xml><?xml version="1.0" encoding="utf-8"?>
<sst xmlns="http://schemas.openxmlformats.org/spreadsheetml/2006/main" count="45" uniqueCount="33">
  <si>
    <t>pellets</t>
  </si>
  <si>
    <t>gas</t>
  </si>
  <si>
    <t>electric</t>
  </si>
  <si>
    <t>oil</t>
  </si>
  <si>
    <t>propane</t>
  </si>
  <si>
    <t>btu</t>
  </si>
  <si>
    <t>/ton</t>
  </si>
  <si>
    <t>/therm</t>
  </si>
  <si>
    <t>/kWh</t>
  </si>
  <si>
    <t>/bu</t>
  </si>
  <si>
    <t>/gal</t>
  </si>
  <si>
    <t>D-Wood Ovendried  (0% MC)</t>
  </si>
  <si>
    <t>E-Softwood (kiln dried 13% MC)</t>
  </si>
  <si>
    <t xml:space="preserve">F-Hardwood Wood (kiln dried 8%MC) </t>
  </si>
  <si>
    <t xml:space="preserve">H-Natural gas </t>
  </si>
  <si>
    <t>I-Electricity</t>
  </si>
  <si>
    <t>J-Firewood(seasoned 20% MC)</t>
  </si>
  <si>
    <t>K-Switchgrass (ovendried)</t>
  </si>
  <si>
    <t>L-Bituminous coal</t>
  </si>
  <si>
    <t>M-Shelled corn (15% MC)</t>
  </si>
  <si>
    <t>N-Fuel Oil #2</t>
  </si>
  <si>
    <t>O-Fuel Oil #6</t>
  </si>
  <si>
    <t>A-Wood Green (50% MC)</t>
  </si>
  <si>
    <t>B-Wood Semidried (30% MC)</t>
  </si>
  <si>
    <t>C-Wood Air-dried (20% MC)</t>
  </si>
  <si>
    <t>G-Wood pellets  (premium)</t>
  </si>
  <si>
    <t>P-Propane</t>
  </si>
  <si>
    <t>http://www.fpl.fs.fed.us/documnts/techline/fuel-value-calculator.pdf</t>
  </si>
  <si>
    <t xml:space="preserve">For this information in a table goto </t>
  </si>
  <si>
    <t xml:space="preserve">Your current cost per million BTU is </t>
  </si>
  <si>
    <t>/cord</t>
  </si>
  <si>
    <r>
      <t xml:space="preserve"> </t>
    </r>
    <r>
      <rPr>
        <sz val="11"/>
        <rFont val="Arial"/>
        <family val="2"/>
      </rPr>
      <t xml:space="preserve">This Excel spreadsheet contains no macros.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* </t>
    </r>
    <r>
      <rPr>
        <sz val="11"/>
        <rFont val="Arial"/>
        <family val="2"/>
      </rPr>
      <t xml:space="preserve">From the list below, enter the letter for the fuel you currently use in the yellow box.  For example enter "i" for electricity.                                     </t>
    </r>
    <r>
      <rPr>
        <b/>
        <sz val="11"/>
        <rFont val="Arial"/>
        <family val="2"/>
      </rPr>
      <t xml:space="preserve">* </t>
    </r>
    <r>
      <rPr>
        <sz val="11"/>
        <rFont val="Arial"/>
        <family val="2"/>
      </rPr>
      <t xml:space="preserve">Enter what you currently pay for that fuel in the orange box.  For example .09                                                                                                  </t>
    </r>
    <r>
      <rPr>
        <b/>
        <sz val="11"/>
        <rFont val="Arial"/>
        <family val="2"/>
      </rPr>
      <t xml:space="preserve">* </t>
    </r>
    <r>
      <rPr>
        <sz val="11"/>
        <rFont val="Arial"/>
        <family val="2"/>
      </rPr>
      <t xml:space="preserve">Now look at all the types of energy below and note how much you could pay for them for the equivalent amount of energy.                                                    </t>
    </r>
    <r>
      <rPr>
        <b/>
        <sz val="11"/>
        <rFont val="Arial"/>
        <family val="2"/>
      </rPr>
      <t xml:space="preserve">* </t>
    </r>
    <r>
      <rPr>
        <sz val="11"/>
        <rFont val="Arial"/>
        <family val="2"/>
      </rPr>
      <t>Note, only J-Firewood has the units "cord"</t>
    </r>
  </si>
  <si>
    <r>
      <t>FUEL VALUE CALCULATOR</t>
    </r>
    <r>
      <rPr>
        <sz val="12"/>
        <color indexed="13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3"/>
        <rFont val="Arial Narrow"/>
        <family val="2"/>
      </rPr>
      <t xml:space="preserve">Forest Products Laboratory - One Gifford Pinchot Drive - Madison, Wisconsin 53726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3"/>
        <rFont val="Arial"/>
        <family val="2"/>
      </rPr>
      <t>State &amp; Private Forestry Technology Marketing Unit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</si>
</sst>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0"/>
      <color indexed="12"/>
      <name val="Arial"/>
      <family val="2"/>
    </font>
    <font>
      <sz val="18"/>
      <color indexed="13"/>
      <name val="Arial Black"/>
      <family val="2"/>
    </font>
    <font>
      <sz val="12"/>
      <color indexed="13"/>
      <name val="Arial Black"/>
      <family val="2"/>
    </font>
    <font>
      <sz val="10"/>
      <color indexed="13"/>
      <name val="Arial Narrow"/>
      <family val="2"/>
    </font>
    <font>
      <b/>
      <sz val="12"/>
      <color indexed="13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20" applyFont="1" applyAlignment="1">
      <alignment horizontal="center"/>
    </xf>
    <xf numFmtId="164" fontId="8" fillId="4" borderId="0" xfId="0" applyNumberFormat="1" applyFont="1" applyFill="1" applyAlignment="1">
      <alignment horizontal="center" vertical="center" wrapText="1"/>
    </xf>
    <xf numFmtId="164" fontId="9" fillId="4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pl.fs.fed.us/documnts/techline/fuel-value-calculato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workbookViewId="0" topLeftCell="C1">
      <selection activeCell="C23" sqref="C23"/>
    </sheetView>
  </sheetViews>
  <sheetFormatPr defaultColWidth="9.140625" defaultRowHeight="12.75"/>
  <cols>
    <col min="1" max="1" width="0" style="1" hidden="1" customWidth="1"/>
    <col min="2" max="2" width="0" style="4" hidden="1" customWidth="1"/>
    <col min="3" max="3" width="39.28125" style="1" customWidth="1"/>
    <col min="4" max="4" width="14.57421875" style="1" customWidth="1"/>
    <col min="5" max="5" width="68.140625" style="1" customWidth="1"/>
    <col min="6" max="16384" width="0" style="1" hidden="1" customWidth="1"/>
  </cols>
  <sheetData>
    <row r="1" spans="3:6" ht="15" customHeight="1">
      <c r="C1" s="15" t="s">
        <v>32</v>
      </c>
      <c r="D1" s="16"/>
      <c r="E1" s="16"/>
      <c r="F1" s="16"/>
    </row>
    <row r="2" spans="3:6" ht="36.75" customHeight="1">
      <c r="C2" s="16"/>
      <c r="D2" s="16"/>
      <c r="E2" s="16"/>
      <c r="F2" s="16"/>
    </row>
    <row r="3" spans="3:5" ht="75.75" customHeight="1">
      <c r="C3" s="17" t="s">
        <v>31</v>
      </c>
      <c r="D3" s="18"/>
      <c r="E3" s="18"/>
    </row>
    <row r="4" ht="4.5" customHeight="1">
      <c r="B4" s="9"/>
    </row>
    <row r="5" spans="2:6" ht="15" hidden="1">
      <c r="B5" s="9"/>
      <c r="E5" s="2"/>
      <c r="F5" s="1">
        <f>SUMIF(C7:F22,C23,F7:F22)</f>
        <v>1.4634146341463415E-05</v>
      </c>
    </row>
    <row r="6" spans="2:14" ht="15" hidden="1">
      <c r="B6" s="9"/>
      <c r="F6" s="1" t="s">
        <v>5</v>
      </c>
      <c r="I6" s="1" t="s">
        <v>5</v>
      </c>
      <c r="J6" s="1" t="s">
        <v>0</v>
      </c>
      <c r="K6" s="1" t="s">
        <v>1</v>
      </c>
      <c r="L6" s="1" t="s">
        <v>2</v>
      </c>
      <c r="M6" s="1" t="s">
        <v>3</v>
      </c>
      <c r="N6" s="1" t="s">
        <v>4</v>
      </c>
    </row>
    <row r="7" spans="2:14" ht="15" hidden="1">
      <c r="B7" s="10">
        <f aca="true" t="shared" si="0" ref="B7:B22">E7*F$5</f>
        <v>84</v>
      </c>
      <c r="C7" s="1" t="s">
        <v>22</v>
      </c>
      <c r="D7" s="6" t="s">
        <v>6</v>
      </c>
      <c r="E7" s="2">
        <v>5740000</v>
      </c>
      <c r="F7" s="8">
        <f aca="true" t="shared" si="1" ref="F7:F22">D$23/E7</f>
        <v>2.0905923344947734E-07</v>
      </c>
      <c r="I7" s="1">
        <f>J7/13.6</f>
        <v>3.6764705882352944</v>
      </c>
      <c r="J7" s="3">
        <v>50</v>
      </c>
      <c r="K7" s="1">
        <f>I7*0.82</f>
        <v>3.014705882352941</v>
      </c>
      <c r="L7" s="1">
        <f>I7*0.00334</f>
        <v>0.012279411764705884</v>
      </c>
      <c r="M7" s="1">
        <f>I7*0.115</f>
        <v>0.4227941176470589</v>
      </c>
      <c r="N7" s="1">
        <f>I7*0.0719</f>
        <v>0.2643382352941177</v>
      </c>
    </row>
    <row r="8" spans="2:14" ht="15" hidden="1">
      <c r="B8" s="10">
        <f t="shared" si="0"/>
        <v>130.97560975609755</v>
      </c>
      <c r="C8" s="1" t="s">
        <v>23</v>
      </c>
      <c r="D8" s="6" t="s">
        <v>6</v>
      </c>
      <c r="E8" s="2">
        <v>8950000</v>
      </c>
      <c r="F8" s="8">
        <f t="shared" si="1"/>
        <v>1.3407821229050278E-07</v>
      </c>
      <c r="I8" s="1">
        <f>K8/0.82</f>
        <v>13.536585365853659</v>
      </c>
      <c r="J8" s="1">
        <f>I8*13.6</f>
        <v>184.09756097560975</v>
      </c>
      <c r="K8" s="3">
        <v>11.1</v>
      </c>
      <c r="L8" s="1">
        <f>I8*0.00334</f>
        <v>0.045212195121951224</v>
      </c>
      <c r="M8" s="1">
        <f>I8*0.115</f>
        <v>1.556707317073171</v>
      </c>
      <c r="N8" s="1">
        <f>I8*0.0719</f>
        <v>0.9732804878048782</v>
      </c>
    </row>
    <row r="9" spans="2:14" ht="15" hidden="1">
      <c r="B9" s="10">
        <f t="shared" si="0"/>
        <v>154.53658536585365</v>
      </c>
      <c r="C9" s="1" t="s">
        <v>24</v>
      </c>
      <c r="D9" s="6" t="s">
        <v>6</v>
      </c>
      <c r="E9" s="2">
        <v>10560000</v>
      </c>
      <c r="F9" s="8">
        <f t="shared" si="1"/>
        <v>1.1363636363636363E-07</v>
      </c>
      <c r="I9" s="1">
        <f>L9/0.00334</f>
        <v>29.940119760479043</v>
      </c>
      <c r="J9" s="1">
        <f>I9*13.6</f>
        <v>407.18562874251495</v>
      </c>
      <c r="K9" s="1">
        <f>I9*0.82</f>
        <v>24.550898203592812</v>
      </c>
      <c r="L9" s="3">
        <v>0.1</v>
      </c>
      <c r="M9" s="1">
        <f>I9*0.115</f>
        <v>3.44311377245509</v>
      </c>
      <c r="N9" s="1">
        <f>I9*0.0719</f>
        <v>2.1526946107784433</v>
      </c>
    </row>
    <row r="10" spans="2:14" ht="15" hidden="1">
      <c r="B10" s="10">
        <f t="shared" si="0"/>
        <v>201.9512195121951</v>
      </c>
      <c r="C10" s="1" t="s">
        <v>11</v>
      </c>
      <c r="D10" s="6" t="s">
        <v>6</v>
      </c>
      <c r="E10" s="2">
        <v>13800000</v>
      </c>
      <c r="F10" s="8">
        <f t="shared" si="1"/>
        <v>8.695652173913044E-08</v>
      </c>
      <c r="I10" s="1">
        <f>M10/0.115</f>
        <v>17.73913043478261</v>
      </c>
      <c r="J10" s="1">
        <f>I10*13.6</f>
        <v>241.2521739130435</v>
      </c>
      <c r="K10" s="1">
        <f>I10*0.82</f>
        <v>14.546086956521739</v>
      </c>
      <c r="L10" s="1">
        <f>I10*0.00334</f>
        <v>0.059248695652173916</v>
      </c>
      <c r="M10" s="3">
        <v>2.04</v>
      </c>
      <c r="N10" s="1">
        <f>I10*0.0719</f>
        <v>1.2754434782608697</v>
      </c>
    </row>
    <row r="11" spans="2:14" ht="15" hidden="1">
      <c r="B11" s="10">
        <f t="shared" si="0"/>
        <v>180</v>
      </c>
      <c r="C11" s="1" t="s">
        <v>12</v>
      </c>
      <c r="D11" s="6" t="s">
        <v>6</v>
      </c>
      <c r="E11" s="2">
        <v>12300000</v>
      </c>
      <c r="F11" s="8">
        <f t="shared" si="1"/>
        <v>9.75609756097561E-08</v>
      </c>
      <c r="I11" s="1">
        <f>N11/0.0719</f>
        <v>19.888734353268426</v>
      </c>
      <c r="J11" s="1">
        <f>I11*13.6</f>
        <v>270.4867872044506</v>
      </c>
      <c r="K11" s="1">
        <f>I11*0.82</f>
        <v>16.308762169680108</v>
      </c>
      <c r="L11" s="1">
        <f>I11*0.00334</f>
        <v>0.06642837273991654</v>
      </c>
      <c r="M11" s="1">
        <f>I11*0.115</f>
        <v>2.287204450625869</v>
      </c>
      <c r="N11" s="3">
        <v>1.43</v>
      </c>
    </row>
    <row r="12" spans="2:14" ht="15" hidden="1">
      <c r="B12" s="10">
        <f t="shared" si="0"/>
        <v>184.39024390243904</v>
      </c>
      <c r="C12" s="1" t="s">
        <v>13</v>
      </c>
      <c r="D12" s="6" t="s">
        <v>6</v>
      </c>
      <c r="E12" s="2">
        <v>12600000</v>
      </c>
      <c r="F12" s="8">
        <f t="shared" si="1"/>
        <v>9.523809523809524E-08</v>
      </c>
      <c r="I12" s="3">
        <v>19.9</v>
      </c>
      <c r="J12" s="1">
        <f>I12*13.6</f>
        <v>270.64</v>
      </c>
      <c r="K12" s="1">
        <f>I12*0.82</f>
        <v>16.317999999999998</v>
      </c>
      <c r="L12" s="1">
        <f>I12*0.00334</f>
        <v>0.066466</v>
      </c>
      <c r="M12" s="1">
        <f>I12*0.115</f>
        <v>2.2885</v>
      </c>
      <c r="N12" s="1">
        <f>I12*0.0719</f>
        <v>1.43081</v>
      </c>
    </row>
    <row r="13" spans="2:6" ht="15" hidden="1">
      <c r="B13" s="10">
        <f t="shared" si="0"/>
        <v>199.02439024390245</v>
      </c>
      <c r="C13" s="1" t="s">
        <v>25</v>
      </c>
      <c r="D13" s="6" t="s">
        <v>6</v>
      </c>
      <c r="E13" s="2">
        <v>13600000</v>
      </c>
      <c r="F13" s="8">
        <f t="shared" si="1"/>
        <v>8.823529411764706E-08</v>
      </c>
    </row>
    <row r="14" spans="2:6" ht="15" hidden="1">
      <c r="B14" s="11">
        <f t="shared" si="0"/>
        <v>1.2</v>
      </c>
      <c r="C14" s="1" t="s">
        <v>14</v>
      </c>
      <c r="D14" s="6" t="s">
        <v>7</v>
      </c>
      <c r="E14" s="2">
        <v>82000</v>
      </c>
      <c r="F14" s="8">
        <f t="shared" si="1"/>
        <v>1.4634146341463415E-05</v>
      </c>
    </row>
    <row r="15" spans="2:6" ht="15" hidden="1">
      <c r="B15" s="11">
        <f t="shared" si="0"/>
        <v>0.04887804878048781</v>
      </c>
      <c r="C15" s="1" t="s">
        <v>15</v>
      </c>
      <c r="D15" s="6" t="s">
        <v>8</v>
      </c>
      <c r="E15" s="2">
        <v>3340</v>
      </c>
      <c r="F15" s="8">
        <f t="shared" si="1"/>
        <v>0.0003592814371257485</v>
      </c>
    </row>
    <row r="16" spans="2:6" ht="15" hidden="1">
      <c r="B16" s="10">
        <f t="shared" si="0"/>
        <v>223.90243902439025</v>
      </c>
      <c r="C16" s="1" t="s">
        <v>16</v>
      </c>
      <c r="D16" s="6" t="s">
        <v>30</v>
      </c>
      <c r="E16" s="2">
        <v>15300000</v>
      </c>
      <c r="F16" s="8">
        <f t="shared" si="1"/>
        <v>7.843137254901961E-08</v>
      </c>
    </row>
    <row r="17" spans="2:6" ht="15" hidden="1">
      <c r="B17" s="10">
        <f t="shared" si="0"/>
        <v>181.46341463414635</v>
      </c>
      <c r="C17" s="1" t="s">
        <v>17</v>
      </c>
      <c r="D17" s="6" t="s">
        <v>6</v>
      </c>
      <c r="E17" s="2">
        <v>12400000</v>
      </c>
      <c r="F17" s="8">
        <f t="shared" si="1"/>
        <v>9.677419354838709E-08</v>
      </c>
    </row>
    <row r="18" spans="2:6" ht="15" hidden="1">
      <c r="B18" s="10">
        <f t="shared" si="0"/>
        <v>380.4878048780488</v>
      </c>
      <c r="C18" s="1" t="s">
        <v>18</v>
      </c>
      <c r="D18" s="6" t="s">
        <v>6</v>
      </c>
      <c r="E18" s="2">
        <v>26000000</v>
      </c>
      <c r="F18" s="8">
        <f t="shared" si="1"/>
        <v>4.615384615384615E-08</v>
      </c>
    </row>
    <row r="19" spans="2:6" ht="15" hidden="1">
      <c r="B19" s="11">
        <f t="shared" si="0"/>
        <v>4.595121951219512</v>
      </c>
      <c r="C19" s="1" t="s">
        <v>19</v>
      </c>
      <c r="D19" s="6" t="s">
        <v>9</v>
      </c>
      <c r="E19" s="2">
        <v>314000</v>
      </c>
      <c r="F19" s="8">
        <f t="shared" si="1"/>
        <v>3.821656050955414E-06</v>
      </c>
    </row>
    <row r="20" spans="2:6" ht="15" hidden="1">
      <c r="B20" s="11">
        <f t="shared" si="0"/>
        <v>1.6829268292682926</v>
      </c>
      <c r="C20" s="1" t="s">
        <v>20</v>
      </c>
      <c r="D20" s="6" t="s">
        <v>10</v>
      </c>
      <c r="E20" s="2">
        <v>115000</v>
      </c>
      <c r="F20" s="8">
        <f t="shared" si="1"/>
        <v>1.0434782608695651E-05</v>
      </c>
    </row>
    <row r="21" spans="2:6" ht="15" hidden="1">
      <c r="B21" s="11">
        <f t="shared" si="0"/>
        <v>1.8146341463414635</v>
      </c>
      <c r="C21" s="1" t="s">
        <v>21</v>
      </c>
      <c r="D21" s="6" t="s">
        <v>10</v>
      </c>
      <c r="E21" s="2">
        <v>124000</v>
      </c>
      <c r="F21" s="8">
        <f t="shared" si="1"/>
        <v>9.677419354838709E-06</v>
      </c>
    </row>
    <row r="22" spans="2:6" ht="15" hidden="1">
      <c r="B22" s="11">
        <f t="shared" si="0"/>
        <v>1.0521951219512196</v>
      </c>
      <c r="C22" s="1" t="s">
        <v>26</v>
      </c>
      <c r="D22" s="6" t="s">
        <v>10</v>
      </c>
      <c r="E22" s="2">
        <v>71900</v>
      </c>
      <c r="F22" s="8">
        <f t="shared" si="1"/>
        <v>1.6689847009735745E-05</v>
      </c>
    </row>
    <row r="23" spans="2:4" ht="15">
      <c r="B23" s="9"/>
      <c r="C23" s="3" t="s">
        <v>14</v>
      </c>
      <c r="D23" s="12">
        <v>1.2</v>
      </c>
    </row>
    <row r="24" ht="7.5" customHeight="1"/>
    <row r="25" spans="2:5" ht="15">
      <c r="B25" s="8"/>
      <c r="C25" s="1" t="s">
        <v>29</v>
      </c>
      <c r="D25" s="5">
        <f>D27/E7*1000000</f>
        <v>14.634146341463415</v>
      </c>
      <c r="E25" s="5"/>
    </row>
    <row r="26" ht="6.75" customHeight="1">
      <c r="B26" s="8"/>
    </row>
    <row r="27" spans="2:5" ht="15">
      <c r="B27" s="8"/>
      <c r="C27" s="1" t="str">
        <f aca="true" t="shared" si="2" ref="C27:C42">C7</f>
        <v>A-Wood Green (50% MC)</v>
      </c>
      <c r="D27" s="4">
        <f aca="true" t="shared" si="3" ref="D27:D42">B7</f>
        <v>84</v>
      </c>
      <c r="E27" s="1" t="str">
        <f aca="true" t="shared" si="4" ref="E27:E42">D7</f>
        <v>/ton</v>
      </c>
    </row>
    <row r="28" spans="2:5" ht="15">
      <c r="B28" s="8"/>
      <c r="C28" s="1" t="str">
        <f t="shared" si="2"/>
        <v>B-Wood Semidried (30% MC)</v>
      </c>
      <c r="D28" s="4">
        <f t="shared" si="3"/>
        <v>130.97560975609755</v>
      </c>
      <c r="E28" s="1" t="str">
        <f t="shared" si="4"/>
        <v>/ton</v>
      </c>
    </row>
    <row r="29" spans="2:5" ht="15">
      <c r="B29" s="8"/>
      <c r="C29" s="1" t="str">
        <f t="shared" si="2"/>
        <v>C-Wood Air-dried (20% MC)</v>
      </c>
      <c r="D29" s="4">
        <f t="shared" si="3"/>
        <v>154.53658536585365</v>
      </c>
      <c r="E29" s="1" t="str">
        <f t="shared" si="4"/>
        <v>/ton</v>
      </c>
    </row>
    <row r="30" spans="2:5" ht="15">
      <c r="B30" s="8"/>
      <c r="C30" s="1" t="str">
        <f t="shared" si="2"/>
        <v>D-Wood Ovendried  (0% MC)</v>
      </c>
      <c r="D30" s="4">
        <f t="shared" si="3"/>
        <v>201.9512195121951</v>
      </c>
      <c r="E30" s="1" t="str">
        <f t="shared" si="4"/>
        <v>/ton</v>
      </c>
    </row>
    <row r="31" spans="2:5" ht="15">
      <c r="B31" s="8"/>
      <c r="C31" s="1" t="str">
        <f t="shared" si="2"/>
        <v>E-Softwood (kiln dried 13% MC)</v>
      </c>
      <c r="D31" s="4">
        <f t="shared" si="3"/>
        <v>180</v>
      </c>
      <c r="E31" s="1" t="str">
        <f t="shared" si="4"/>
        <v>/ton</v>
      </c>
    </row>
    <row r="32" spans="2:5" ht="15">
      <c r="B32" s="8"/>
      <c r="C32" s="1" t="str">
        <f t="shared" si="2"/>
        <v>F-Hardwood Wood (kiln dried 8%MC) </v>
      </c>
      <c r="D32" s="4">
        <f t="shared" si="3"/>
        <v>184.39024390243904</v>
      </c>
      <c r="E32" s="1" t="str">
        <f t="shared" si="4"/>
        <v>/ton</v>
      </c>
    </row>
    <row r="33" spans="2:5" ht="15">
      <c r="B33" s="8"/>
      <c r="C33" s="1" t="str">
        <f t="shared" si="2"/>
        <v>G-Wood pellets  (premium)</v>
      </c>
      <c r="D33" s="4">
        <f t="shared" si="3"/>
        <v>199.02439024390245</v>
      </c>
      <c r="E33" s="1" t="str">
        <f t="shared" si="4"/>
        <v>/ton</v>
      </c>
    </row>
    <row r="34" spans="2:5" ht="15">
      <c r="B34" s="8"/>
      <c r="C34" s="1" t="str">
        <f t="shared" si="2"/>
        <v>H-Natural gas </v>
      </c>
      <c r="D34" s="5">
        <f t="shared" si="3"/>
        <v>1.2</v>
      </c>
      <c r="E34" s="1" t="str">
        <f t="shared" si="4"/>
        <v>/therm</v>
      </c>
    </row>
    <row r="35" spans="2:5" ht="15">
      <c r="B35" s="8"/>
      <c r="C35" s="1" t="str">
        <f t="shared" si="2"/>
        <v>I-Electricity</v>
      </c>
      <c r="D35" s="7">
        <f t="shared" si="3"/>
        <v>0.04887804878048781</v>
      </c>
      <c r="E35" s="1" t="str">
        <f t="shared" si="4"/>
        <v>/kWh</v>
      </c>
    </row>
    <row r="36" spans="2:5" ht="15">
      <c r="B36" s="8"/>
      <c r="C36" s="1" t="str">
        <f t="shared" si="2"/>
        <v>J-Firewood(seasoned 20% MC)</v>
      </c>
      <c r="D36" s="4">
        <f t="shared" si="3"/>
        <v>223.90243902439025</v>
      </c>
      <c r="E36" s="1" t="str">
        <f t="shared" si="4"/>
        <v>/cord</v>
      </c>
    </row>
    <row r="37" spans="2:5" ht="15">
      <c r="B37" s="8"/>
      <c r="C37" s="1" t="str">
        <f t="shared" si="2"/>
        <v>K-Switchgrass (ovendried)</v>
      </c>
      <c r="D37" s="4">
        <f t="shared" si="3"/>
        <v>181.46341463414635</v>
      </c>
      <c r="E37" s="1" t="str">
        <f t="shared" si="4"/>
        <v>/ton</v>
      </c>
    </row>
    <row r="38" spans="2:5" ht="15">
      <c r="B38" s="8"/>
      <c r="C38" s="1" t="str">
        <f t="shared" si="2"/>
        <v>L-Bituminous coal</v>
      </c>
      <c r="D38" s="4">
        <f t="shared" si="3"/>
        <v>380.4878048780488</v>
      </c>
      <c r="E38" s="1" t="str">
        <f t="shared" si="4"/>
        <v>/ton</v>
      </c>
    </row>
    <row r="39" spans="2:5" ht="15">
      <c r="B39" s="8"/>
      <c r="C39" s="1" t="str">
        <f t="shared" si="2"/>
        <v>M-Shelled corn (15% MC)</v>
      </c>
      <c r="D39" s="5">
        <f t="shared" si="3"/>
        <v>4.595121951219512</v>
      </c>
      <c r="E39" s="1" t="str">
        <f t="shared" si="4"/>
        <v>/bu</v>
      </c>
    </row>
    <row r="40" spans="2:5" ht="15">
      <c r="B40" s="8"/>
      <c r="C40" s="1" t="str">
        <f t="shared" si="2"/>
        <v>N-Fuel Oil #2</v>
      </c>
      <c r="D40" s="5">
        <f t="shared" si="3"/>
        <v>1.6829268292682926</v>
      </c>
      <c r="E40" s="1" t="str">
        <f t="shared" si="4"/>
        <v>/gal</v>
      </c>
    </row>
    <row r="41" spans="3:5" ht="15">
      <c r="C41" s="1" t="str">
        <f t="shared" si="2"/>
        <v>O-Fuel Oil #6</v>
      </c>
      <c r="D41" s="5">
        <f t="shared" si="3"/>
        <v>1.8146341463414635</v>
      </c>
      <c r="E41" s="1" t="str">
        <f t="shared" si="4"/>
        <v>/gal</v>
      </c>
    </row>
    <row r="42" spans="3:5" ht="15">
      <c r="C42" s="1" t="str">
        <f t="shared" si="2"/>
        <v>P-Propane</v>
      </c>
      <c r="D42" s="5">
        <f t="shared" si="3"/>
        <v>1.0521951219512196</v>
      </c>
      <c r="E42" s="1" t="str">
        <f t="shared" si="4"/>
        <v>/gal</v>
      </c>
    </row>
    <row r="43" ht="6.75" customHeight="1"/>
    <row r="44" spans="3:5" ht="15.75">
      <c r="C44" s="13" t="s">
        <v>28</v>
      </c>
      <c r="D44" s="13"/>
      <c r="E44" s="13"/>
    </row>
    <row r="45" spans="3:5" ht="15">
      <c r="C45" s="14" t="s">
        <v>27</v>
      </c>
      <c r="D45" s="14"/>
      <c r="E45" s="14"/>
    </row>
  </sheetData>
  <sheetProtection/>
  <protectedRanges>
    <protectedRange sqref="C23:D23" name="Range1"/>
  </protectedRanges>
  <mergeCells count="4">
    <mergeCell ref="C44:E44"/>
    <mergeCell ref="C45:E45"/>
    <mergeCell ref="C1:F2"/>
    <mergeCell ref="C3:E3"/>
  </mergeCells>
  <hyperlinks>
    <hyperlink ref="C45" r:id="rId1" display="http://www.fpl.fs.fed.us/documnts/techline/fuel-value-calculator.pdf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 Knaebe</dc:creator>
  <cp:keywords/>
  <dc:description/>
  <cp:lastModifiedBy>Bill</cp:lastModifiedBy>
  <cp:lastPrinted>2006-03-28T21:19:10Z</cp:lastPrinted>
  <dcterms:created xsi:type="dcterms:W3CDTF">2006-03-28T16:15:53Z</dcterms:created>
  <dcterms:modified xsi:type="dcterms:W3CDTF">2007-06-13T15:47:01Z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